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21075" windowHeight="14310"/>
  </bookViews>
  <sheets>
    <sheet name="Blad1" sheetId="1" r:id="rId1"/>
  </sheets>
  <definedNames>
    <definedName name="_xlnm.Print_Area" localSheetId="0">Blad1!$A$1:$P$25</definedName>
  </definedNames>
  <calcPr calcId="145621" concurrentCalc="0"/>
</workbook>
</file>

<file path=xl/calcChain.xml><?xml version="1.0" encoding="utf-8"?>
<calcChain xmlns="http://schemas.openxmlformats.org/spreadsheetml/2006/main">
  <c r="I16" i="1" l="1"/>
  <c r="I18" i="1"/>
  <c r="O16" i="1"/>
  <c r="M16" i="1"/>
  <c r="K16" i="1"/>
  <c r="G16" i="1"/>
  <c r="G18" i="1"/>
  <c r="G20" i="1"/>
  <c r="G22" i="1"/>
  <c r="G21" i="1"/>
  <c r="G23" i="1"/>
  <c r="G24" i="1"/>
  <c r="O18" i="1"/>
  <c r="O20" i="1"/>
  <c r="O22" i="1"/>
  <c r="O21" i="1"/>
  <c r="O23" i="1"/>
  <c r="O24" i="1"/>
  <c r="M18" i="1"/>
  <c r="M20" i="1"/>
  <c r="M22" i="1"/>
  <c r="M21" i="1"/>
  <c r="M23" i="1"/>
  <c r="M24" i="1"/>
  <c r="K18" i="1"/>
  <c r="K20" i="1"/>
  <c r="K22" i="1"/>
  <c r="K21" i="1"/>
  <c r="K23" i="1"/>
  <c r="K24" i="1"/>
  <c r="I20" i="1"/>
  <c r="I22" i="1"/>
  <c r="I21" i="1"/>
  <c r="I23" i="1"/>
  <c r="I24" i="1"/>
  <c r="E18" i="1"/>
  <c r="E20" i="1"/>
  <c r="E22" i="1"/>
  <c r="E21" i="1"/>
  <c r="E23" i="1"/>
  <c r="E24" i="1"/>
</calcChain>
</file>

<file path=xl/sharedStrings.xml><?xml version="1.0" encoding="utf-8"?>
<sst xmlns="http://schemas.openxmlformats.org/spreadsheetml/2006/main" count="31" uniqueCount="30">
  <si>
    <t>Voorbeeldberekening bijtelling 2019</t>
  </si>
  <si>
    <t>Regulier</t>
  </si>
  <si>
    <t>100% elektrisch</t>
  </si>
  <si>
    <t>PHEV</t>
  </si>
  <si>
    <t>Hybride</t>
  </si>
  <si>
    <t>Vervuilende diesel</t>
  </si>
  <si>
    <t>Type</t>
  </si>
  <si>
    <t>Emissie</t>
  </si>
  <si>
    <t>0 g/km CO2</t>
  </si>
  <si>
    <t>1-50 g/km CO2</t>
  </si>
  <si>
    <t>&gt;50 g/km CO2</t>
  </si>
  <si>
    <t>&gt;5 mg/km fijnstof</t>
  </si>
  <si>
    <t>Bijtellingspercentage</t>
  </si>
  <si>
    <t>Bijtelling netto per jaar</t>
  </si>
  <si>
    <t>Bijtelling netto per maand</t>
  </si>
  <si>
    <t>Cataloguswaarde auto</t>
  </si>
  <si>
    <t>Bijtelling bruto per jaar</t>
  </si>
  <si>
    <t>Deel lagere schijf</t>
  </si>
  <si>
    <t>Belastingschijf 1 IB 2019</t>
  </si>
  <si>
    <t>Belastingschijf 2 IB 2019</t>
  </si>
  <si>
    <t>Start 2e schijf</t>
  </si>
  <si>
    <t>Hoogste percentage IB</t>
  </si>
  <si>
    <t>Bijtelling</t>
  </si>
  <si>
    <t>Drempel (boven drempel 22% bijtelling)</t>
  </si>
  <si>
    <t>Waterstof</t>
  </si>
  <si>
    <t>Deze calculatie is gebaseerd op wet- en regelgeving voor zover bekend in juni 2018. Tarieven, schijven en drempelbedragen kunnen nog wijzigen</t>
  </si>
  <si>
    <t>voor 1 januari 2019. Daarom dient deze berekening als indicatief beschouwd te worden en kunnen er geen rechten aan ontleend worden.</t>
  </si>
  <si>
    <t>Alleen de groene cellen invullen alsjeblieft!</t>
  </si>
  <si>
    <t>Jaarinkomen (bruto, incl. vakantiegeld)</t>
  </si>
  <si>
    <t>Eigen bijdrage per jaar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</si>
</sst>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1"/>
      <color theme="6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6">
    <xf numFmtId="0" fontId="0" fillId="0" borderId="0" xfId="0"/>
    <xf numFmtId="9" fontId="0" fillId="0" borderId="0" xfId="0" applyNumberFormat="1"/>
    <xf numFmtId="10" fontId="0" fillId="0" borderId="0" xfId="0" applyNumberFormat="1"/>
    <xf numFmtId="3" fontId="0" fillId="0" borderId="0" xfId="0" applyNumberFormat="1"/>
    <xf numFmtId="10" fontId="0" fillId="0" borderId="0" xfId="1" applyNumberFormat="1" applyFont="1" applyFill="1"/>
    <xf numFmtId="4" fontId="0" fillId="0" borderId="0" xfId="0" applyNumberFormat="1" applyFill="1"/>
    <xf numFmtId="0" fontId="0" fillId="0" borderId="0" xfId="0" applyAlignment="1">
      <alignment horizontal="right"/>
    </xf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3" fontId="0" fillId="2" borderId="0" xfId="0" applyNumberFormat="1" applyFill="1" applyProtection="1">
      <protection locked="0"/>
    </xf>
    <xf numFmtId="0" fontId="6" fillId="0" borderId="0" xfId="0" applyFont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4"/>
  <sheetViews>
    <sheetView showGridLines="0" showRowColHeaders="0" tabSelected="1" zoomScaleNormal="100" zoomScaleSheetLayoutView="100" workbookViewId="0">
      <selection activeCell="E14" sqref="E14"/>
    </sheetView>
  </sheetViews>
  <sheetFormatPr defaultRowHeight="15" x14ac:dyDescent="0.25"/>
  <cols>
    <col min="1" max="1" width="4.7109375" customWidth="1"/>
    <col min="2" max="2" width="5.7109375" hidden="1" customWidth="1"/>
    <col min="3" max="3" width="34" customWidth="1"/>
    <col min="4" max="4" width="2.7109375" customWidth="1"/>
    <col min="5" max="5" width="15.7109375" customWidth="1"/>
    <col min="6" max="6" width="2.7109375" customWidth="1"/>
    <col min="7" max="7" width="15.7109375" customWidth="1"/>
    <col min="8" max="8" width="2.7109375" customWidth="1"/>
    <col min="9" max="9" width="15.7109375" style="6" customWidth="1"/>
    <col min="10" max="10" width="2.7109375" style="6" customWidth="1"/>
    <col min="11" max="11" width="15.7109375" style="6" customWidth="1"/>
    <col min="12" max="12" width="2.7109375" style="6" customWidth="1"/>
    <col min="13" max="13" width="15.7109375" style="6" customWidth="1"/>
    <col min="14" max="14" width="2.7109375" style="6" customWidth="1"/>
    <col min="15" max="15" width="18.140625" style="6" customWidth="1"/>
    <col min="16" max="16" width="2.7109375" customWidth="1"/>
  </cols>
  <sheetData>
    <row r="2" spans="2:16" ht="21" x14ac:dyDescent="0.35">
      <c r="C2" s="15" t="s">
        <v>0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4" spans="2:16" x14ac:dyDescent="0.25">
      <c r="C4" s="14" t="s">
        <v>25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2:16" x14ac:dyDescent="0.25">
      <c r="C5" s="14" t="s">
        <v>26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7" spans="2:16" x14ac:dyDescent="0.25">
      <c r="C7" s="13" t="s">
        <v>27</v>
      </c>
    </row>
    <row r="9" spans="2:16" s="7" customFormat="1" x14ac:dyDescent="0.25">
      <c r="B9" s="7">
        <v>1</v>
      </c>
      <c r="C9" s="7" t="s">
        <v>6</v>
      </c>
      <c r="D9" s="8"/>
      <c r="E9" s="9" t="s">
        <v>2</v>
      </c>
      <c r="F9" s="9"/>
      <c r="G9" s="9" t="s">
        <v>24</v>
      </c>
      <c r="H9" s="9"/>
      <c r="I9" s="9" t="s">
        <v>3</v>
      </c>
      <c r="J9" s="9"/>
      <c r="K9" s="9" t="s">
        <v>4</v>
      </c>
      <c r="L9" s="9"/>
      <c r="M9" s="9" t="s">
        <v>1</v>
      </c>
      <c r="N9" s="9"/>
      <c r="O9" s="9" t="s">
        <v>5</v>
      </c>
    </row>
    <row r="10" spans="2:16" s="10" customFormat="1" x14ac:dyDescent="0.25">
      <c r="B10" s="10">
        <v>1</v>
      </c>
      <c r="C10" s="10" t="s">
        <v>7</v>
      </c>
      <c r="E10" s="11" t="s">
        <v>8</v>
      </c>
      <c r="F10" s="11"/>
      <c r="G10" s="11" t="s">
        <v>8</v>
      </c>
      <c r="H10" s="11"/>
      <c r="I10" s="11" t="s">
        <v>9</v>
      </c>
      <c r="J10" s="11"/>
      <c r="K10" s="11" t="s">
        <v>10</v>
      </c>
      <c r="L10" s="11"/>
      <c r="M10" s="11"/>
      <c r="N10" s="11"/>
      <c r="O10" s="11" t="s">
        <v>11</v>
      </c>
    </row>
    <row r="11" spans="2:16" hidden="1" x14ac:dyDescent="0.25">
      <c r="B11">
        <v>0</v>
      </c>
      <c r="C11" t="s">
        <v>18</v>
      </c>
      <c r="E11" s="2">
        <v>0.36930000000000002</v>
      </c>
      <c r="G11" s="2">
        <v>0.36930000000000002</v>
      </c>
      <c r="I11" s="2">
        <v>0.36930000000000002</v>
      </c>
      <c r="K11" s="2">
        <v>0.36930000000000002</v>
      </c>
      <c r="M11" s="2">
        <v>0.36930000000000002</v>
      </c>
      <c r="O11" s="2">
        <v>0.36930000000000002</v>
      </c>
    </row>
    <row r="12" spans="2:16" hidden="1" x14ac:dyDescent="0.25">
      <c r="B12">
        <v>0</v>
      </c>
      <c r="C12" t="s">
        <v>19</v>
      </c>
      <c r="E12" s="2">
        <v>0.495</v>
      </c>
      <c r="F12" s="2"/>
      <c r="G12" s="2">
        <v>0.495</v>
      </c>
      <c r="H12" s="2"/>
      <c r="I12" s="2">
        <v>0.495</v>
      </c>
      <c r="K12" s="2">
        <v>0.495</v>
      </c>
      <c r="M12" s="2">
        <v>0.495</v>
      </c>
      <c r="O12" s="2">
        <v>0.495</v>
      </c>
    </row>
    <row r="13" spans="2:16" hidden="1" x14ac:dyDescent="0.25">
      <c r="B13">
        <v>0</v>
      </c>
      <c r="C13" t="s">
        <v>20</v>
      </c>
      <c r="E13" s="3">
        <v>68600</v>
      </c>
      <c r="F13" s="2"/>
      <c r="G13" s="3">
        <v>68600</v>
      </c>
      <c r="H13" s="2"/>
      <c r="I13" s="3">
        <v>68600</v>
      </c>
      <c r="K13" s="3">
        <v>68600</v>
      </c>
      <c r="M13" s="3">
        <v>68600</v>
      </c>
      <c r="O13" s="3">
        <v>68600</v>
      </c>
    </row>
    <row r="14" spans="2:16" x14ac:dyDescent="0.25">
      <c r="B14">
        <v>1</v>
      </c>
      <c r="C14" t="s">
        <v>28</v>
      </c>
      <c r="E14" s="12">
        <v>60000</v>
      </c>
      <c r="F14" s="3"/>
      <c r="G14" s="12">
        <v>60000</v>
      </c>
      <c r="H14" s="3"/>
      <c r="I14" s="12">
        <v>60000</v>
      </c>
      <c r="J14" s="3"/>
      <c r="K14" s="12">
        <v>60000</v>
      </c>
      <c r="L14" s="3"/>
      <c r="M14" s="12">
        <v>60000</v>
      </c>
      <c r="N14" s="3"/>
      <c r="O14" s="12">
        <v>60000</v>
      </c>
      <c r="P14" s="3"/>
    </row>
    <row r="15" spans="2:16" hidden="1" x14ac:dyDescent="0.25">
      <c r="B15">
        <v>0</v>
      </c>
      <c r="C15" t="s">
        <v>12</v>
      </c>
      <c r="E15" s="1">
        <v>0.04</v>
      </c>
      <c r="F15" s="1"/>
      <c r="G15" s="1">
        <v>0.04</v>
      </c>
      <c r="H15" s="1"/>
      <c r="I15" s="1">
        <v>0.22</v>
      </c>
      <c r="K15" s="1">
        <v>0.22</v>
      </c>
      <c r="M15" s="1">
        <v>0.22</v>
      </c>
      <c r="O15" s="1">
        <v>0.22</v>
      </c>
    </row>
    <row r="16" spans="2:16" hidden="1" x14ac:dyDescent="0.25">
      <c r="B16">
        <v>0</v>
      </c>
      <c r="C16" t="s">
        <v>23</v>
      </c>
      <c r="E16" s="3">
        <v>50000</v>
      </c>
      <c r="G16" s="3">
        <f>G17</f>
        <v>60000</v>
      </c>
      <c r="I16" s="3">
        <f t="shared" ref="I16" si="0">I17</f>
        <v>60000</v>
      </c>
      <c r="J16"/>
      <c r="K16" s="3">
        <f t="shared" ref="K16" si="1">K17</f>
        <v>60000</v>
      </c>
      <c r="L16"/>
      <c r="M16" s="3">
        <f t="shared" ref="M16" si="2">M17</f>
        <v>60000</v>
      </c>
      <c r="N16"/>
      <c r="O16" s="3">
        <f t="shared" ref="O16" si="3">O17</f>
        <v>60000</v>
      </c>
    </row>
    <row r="17" spans="2:15" x14ac:dyDescent="0.25">
      <c r="B17">
        <v>1</v>
      </c>
      <c r="C17" t="s">
        <v>15</v>
      </c>
      <c r="E17" s="12">
        <v>60000</v>
      </c>
      <c r="G17" s="12">
        <v>60000</v>
      </c>
      <c r="I17" s="12">
        <v>60000</v>
      </c>
      <c r="K17" s="12">
        <v>60000</v>
      </c>
      <c r="M17" s="12">
        <v>60000</v>
      </c>
      <c r="O17" s="12">
        <v>60000</v>
      </c>
    </row>
    <row r="18" spans="2:15" hidden="1" x14ac:dyDescent="0.25">
      <c r="B18">
        <v>0</v>
      </c>
      <c r="C18" t="s">
        <v>16</v>
      </c>
      <c r="E18" s="3">
        <f>IF(E17&lt;=E16,E17*E15,(E17-E16)*22%+(E16*E15))</f>
        <v>4200</v>
      </c>
      <c r="G18" s="3">
        <f>IF(G17&lt;=G16,G17*G15,(G17-G16)*22%+(G16*G15))</f>
        <v>2400</v>
      </c>
      <c r="I18" s="3">
        <f>IF(I17&lt;=I16,I17*I15,(I17-I16)*22%+(I16*I15))</f>
        <v>13200</v>
      </c>
      <c r="K18" s="3">
        <f>IF(K17&lt;=K16,K17*K15,(K17-K16)*22%+(K16*K15))</f>
        <v>13200</v>
      </c>
      <c r="M18" s="3">
        <f>IF(M17&lt;=M16,M17*M15,(M17-M16)*22%+(M16*M15))</f>
        <v>13200</v>
      </c>
      <c r="O18" s="3">
        <f>IF(O17&lt;=O16,O17*O15,(O17-O16)*22%+(O16*O15))</f>
        <v>13200</v>
      </c>
    </row>
    <row r="19" spans="2:15" x14ac:dyDescent="0.25">
      <c r="B19">
        <v>1</v>
      </c>
      <c r="C19" t="s">
        <v>29</v>
      </c>
      <c r="E19" s="12">
        <v>0</v>
      </c>
      <c r="G19" s="12">
        <v>0</v>
      </c>
      <c r="I19" s="12">
        <v>0</v>
      </c>
      <c r="K19" s="12">
        <v>0</v>
      </c>
      <c r="M19" s="12">
        <v>0</v>
      </c>
      <c r="O19" s="12">
        <v>0</v>
      </c>
    </row>
    <row r="20" spans="2:15" x14ac:dyDescent="0.25">
      <c r="B20">
        <v>1</v>
      </c>
      <c r="C20" t="s">
        <v>22</v>
      </c>
      <c r="E20" s="3">
        <f>E18-E19</f>
        <v>4200</v>
      </c>
      <c r="G20" s="3">
        <f>G18-G19</f>
        <v>2400</v>
      </c>
      <c r="I20" s="3">
        <f>I18-I19</f>
        <v>13200</v>
      </c>
      <c r="K20" s="3">
        <f>K18-K19</f>
        <v>13200</v>
      </c>
      <c r="M20" s="3">
        <f>M18-M19</f>
        <v>13200</v>
      </c>
      <c r="O20" s="3">
        <f>O18-O19</f>
        <v>13200</v>
      </c>
    </row>
    <row r="21" spans="2:15" hidden="1" x14ac:dyDescent="0.25">
      <c r="B21">
        <v>0</v>
      </c>
      <c r="C21" t="s">
        <v>21</v>
      </c>
      <c r="E21" s="4">
        <f>IF(E14+E20&gt;E13,E12,E11)</f>
        <v>0.36930000000000002</v>
      </c>
      <c r="G21" s="4">
        <f>IF(G14+G20&gt;G13,G12,G11)</f>
        <v>0.36930000000000002</v>
      </c>
      <c r="I21" s="4">
        <f>IF(I14+I20&gt;I13,I12,I11)</f>
        <v>0.495</v>
      </c>
      <c r="K21" s="4">
        <f>IF(K14+K20&gt;K13,K12,K11)</f>
        <v>0.495</v>
      </c>
      <c r="M21" s="4">
        <f>IF(M14+M20&gt;M13,M12,M11)</f>
        <v>0.495</v>
      </c>
      <c r="O21" s="4">
        <f>IF(O14+O20&gt;O13,O12,O11)</f>
        <v>0.495</v>
      </c>
    </row>
    <row r="22" spans="2:15" hidden="1" x14ac:dyDescent="0.25">
      <c r="B22">
        <v>0</v>
      </c>
      <c r="C22" t="s">
        <v>17</v>
      </c>
      <c r="E22" s="5">
        <f>IF(E14&gt;E13,0,IF(E14+E20&lt;E13,0,(E14-E13)))</f>
        <v>0</v>
      </c>
      <c r="G22" s="5">
        <f>IF(G14&gt;G13,0,IF(G14+G20&lt;G13,0,(G14-G13)))</f>
        <v>0</v>
      </c>
      <c r="I22" s="5">
        <f>IF(I14&gt;I13,0,IF(I14+I20&lt;I13,0,(I14-I13)))</f>
        <v>-8600</v>
      </c>
      <c r="K22" s="5">
        <f>IF(K14&gt;K13,0,IF(K14+K20&lt;K13,0,(K14-K13)))</f>
        <v>-8600</v>
      </c>
      <c r="M22" s="5">
        <f>IF(M14&gt;M13,0,IF(M14+M20&lt;M13,0,(M14-M13)))</f>
        <v>-8600</v>
      </c>
      <c r="O22" s="5">
        <f>IF(O14&gt;O13,0,IF(O14+O20&lt;O13,0,(O14-O13)))</f>
        <v>-8600</v>
      </c>
    </row>
    <row r="23" spans="2:15" x14ac:dyDescent="0.25">
      <c r="B23">
        <v>1</v>
      </c>
      <c r="C23" t="s">
        <v>13</v>
      </c>
      <c r="E23" s="3">
        <f>((E18+E22)*E21)+(-E22*E11)</f>
        <v>1551.0600000000002</v>
      </c>
      <c r="F23" s="3"/>
      <c r="G23" s="3">
        <f>((G18+G22)*G21)+(-G22*G11)</f>
        <v>886.32</v>
      </c>
      <c r="H23" s="3"/>
      <c r="I23" s="3">
        <f>((I18+I22)*I21)+(-I22*I11)</f>
        <v>5452.98</v>
      </c>
      <c r="K23" s="3">
        <f>((K18+K22)*K21)+(-K22*K11)</f>
        <v>5452.98</v>
      </c>
      <c r="M23" s="3">
        <f>((M18+M22)*M21)+(-M22*M11)</f>
        <v>5452.98</v>
      </c>
      <c r="O23" s="3">
        <f>((O18+O22)*O21)+(-O22*O11)</f>
        <v>5452.98</v>
      </c>
    </row>
    <row r="24" spans="2:15" x14ac:dyDescent="0.25">
      <c r="B24">
        <v>1</v>
      </c>
      <c r="C24" t="s">
        <v>14</v>
      </c>
      <c r="E24" s="3">
        <f>E23/12</f>
        <v>129.25500000000002</v>
      </c>
      <c r="F24" s="3"/>
      <c r="G24" s="3">
        <f>G23/12</f>
        <v>73.86</v>
      </c>
      <c r="H24" s="3"/>
      <c r="I24" s="3">
        <f>I23/12</f>
        <v>454.41499999999996</v>
      </c>
      <c r="K24" s="3">
        <f>K23/12</f>
        <v>454.41499999999996</v>
      </c>
      <c r="M24" s="3">
        <f>M23/12</f>
        <v>454.41499999999996</v>
      </c>
      <c r="O24" s="3">
        <f>O23/12</f>
        <v>454.41499999999996</v>
      </c>
    </row>
  </sheetData>
  <sheetProtection password="D1CE" sheet="1" objects="1" scenarios="1"/>
  <mergeCells count="3">
    <mergeCell ref="C4:O4"/>
    <mergeCell ref="C5:O5"/>
    <mergeCell ref="C2:O2"/>
  </mergeCells>
  <pageMargins left="0.31496062992125984" right="0.31496062992125984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Franck</dc:creator>
  <cp:lastModifiedBy>Franck</cp:lastModifiedBy>
  <dcterms:created xsi:type="dcterms:W3CDTF">2018-07-04T07:47:00Z</dcterms:created>
  <dcterms:modified xsi:type="dcterms:W3CDTF">2018-07-11T11:07:46Z</dcterms:modified>
</cp:coreProperties>
</file>